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41DE337D-AEAF-4957-8403-953CDBE78CCB}" xr6:coauthVersionLast="47" xr6:coauthVersionMax="47" xr10:uidLastSave="{00000000-0000-0000-0000-000000000000}"/>
  <bookViews>
    <workbookView xWindow="-104" yWindow="-104" windowWidth="22326" windowHeight="11947" xr2:uid="{BAC9AEAB-E1EF-4FF1-9574-CA78021C4150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9" l="1"/>
  <c r="C29" i="9"/>
  <c r="B29" i="9"/>
  <c r="C9" i="9"/>
  <c r="H7" i="9"/>
  <c r="H6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48" i="8"/>
  <c r="C48" i="8"/>
  <c r="F47" i="8"/>
  <c r="C47" i="8"/>
  <c r="F45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F51" i="8" s="1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F40" i="8" s="1"/>
  <c r="H7" i="8"/>
  <c r="F39" i="8" s="1"/>
  <c r="E5" i="8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G87" i="7"/>
  <c r="G86" i="7"/>
  <c r="H85" i="7"/>
  <c r="G79" i="7"/>
  <c r="G77" i="7"/>
  <c r="H74" i="7"/>
  <c r="H66" i="7"/>
  <c r="H62" i="7"/>
  <c r="H53" i="7"/>
  <c r="F45" i="7"/>
  <c r="C45" i="7"/>
  <c r="G45" i="7" s="1"/>
  <c r="H42" i="7"/>
  <c r="G38" i="7"/>
  <c r="G37" i="7"/>
  <c r="H36" i="7"/>
  <c r="H27" i="7"/>
  <c r="H26" i="7"/>
  <c r="H25" i="7"/>
  <c r="H20" i="7"/>
  <c r="F12" i="7"/>
  <c r="H9" i="7"/>
  <c r="H7" i="7"/>
  <c r="C128" i="7" s="1"/>
  <c r="H6" i="7"/>
  <c r="B4" i="7"/>
  <c r="B3" i="7"/>
  <c r="H132" i="6"/>
  <c r="E128" i="6"/>
  <c r="E123" i="6"/>
  <c r="G119" i="6"/>
  <c r="G118" i="6"/>
  <c r="H117" i="6"/>
  <c r="H113" i="6"/>
  <c r="H106" i="6"/>
  <c r="H102" i="6"/>
  <c r="H100" i="6"/>
  <c r="H97" i="6"/>
  <c r="H95" i="6"/>
  <c r="H92" i="6"/>
  <c r="H85" i="6"/>
  <c r="G79" i="6"/>
  <c r="G77" i="6"/>
  <c r="H74" i="6"/>
  <c r="G67" i="6"/>
  <c r="H66" i="6"/>
  <c r="H57" i="6"/>
  <c r="H53" i="6"/>
  <c r="F45" i="6"/>
  <c r="C45" i="6"/>
  <c r="G45" i="6" s="1"/>
  <c r="G51" i="6" s="1"/>
  <c r="H42" i="6"/>
  <c r="G39" i="6"/>
  <c r="G38" i="6"/>
  <c r="G37" i="6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4" i="5"/>
  <c r="G120" i="5"/>
  <c r="G119" i="5"/>
  <c r="H118" i="5"/>
  <c r="H114" i="5"/>
  <c r="H107" i="5"/>
  <c r="H101" i="5"/>
  <c r="H98" i="5"/>
  <c r="H103" i="5" s="1"/>
  <c r="H96" i="5"/>
  <c r="G90" i="5"/>
  <c r="G88" i="5"/>
  <c r="H86" i="5"/>
  <c r="G80" i="5"/>
  <c r="G79" i="5"/>
  <c r="G78" i="5"/>
  <c r="H75" i="5"/>
  <c r="G68" i="5"/>
  <c r="H67" i="5"/>
  <c r="H63" i="5"/>
  <c r="H62" i="5"/>
  <c r="H61" i="5"/>
  <c r="H57" i="5"/>
  <c r="H56" i="5"/>
  <c r="H55" i="5"/>
  <c r="H53" i="5"/>
  <c r="F45" i="5"/>
  <c r="C45" i="5"/>
  <c r="G45" i="5" s="1"/>
  <c r="H42" i="5"/>
  <c r="G38" i="5"/>
  <c r="G37" i="5"/>
  <c r="G39" i="5" s="1"/>
  <c r="H36" i="5"/>
  <c r="H28" i="5"/>
  <c r="H32" i="5" s="1"/>
  <c r="H26" i="5"/>
  <c r="H25" i="5"/>
  <c r="H20" i="5"/>
  <c r="F12" i="5"/>
  <c r="H9" i="5"/>
  <c r="H7" i="5"/>
  <c r="C129" i="5" s="1"/>
  <c r="B3" i="5"/>
  <c r="H135" i="4"/>
  <c r="H134" i="4"/>
  <c r="E129" i="4"/>
  <c r="C129" i="4"/>
  <c r="E124" i="4"/>
  <c r="G120" i="4"/>
  <c r="G119" i="4"/>
  <c r="H118" i="4"/>
  <c r="H114" i="4"/>
  <c r="H107" i="4"/>
  <c r="H103" i="4"/>
  <c r="H101" i="4"/>
  <c r="H98" i="4"/>
  <c r="H96" i="4"/>
  <c r="G92" i="4"/>
  <c r="G90" i="4"/>
  <c r="H86" i="4"/>
  <c r="G80" i="4"/>
  <c r="G79" i="4"/>
  <c r="G78" i="4"/>
  <c r="G76" i="4"/>
  <c r="H75" i="4"/>
  <c r="H67" i="4"/>
  <c r="H63" i="4"/>
  <c r="H62" i="4"/>
  <c r="H61" i="4"/>
  <c r="H57" i="4"/>
  <c r="H56" i="4"/>
  <c r="H53" i="4"/>
  <c r="F45" i="4"/>
  <c r="C45" i="4"/>
  <c r="G45" i="4" s="1"/>
  <c r="H42" i="4"/>
  <c r="G38" i="4"/>
  <c r="G37" i="4"/>
  <c r="G39" i="4" s="1"/>
  <c r="G68" i="4" s="1"/>
  <c r="H36" i="4"/>
  <c r="H32" i="4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I103" i="3"/>
  <c r="H101" i="3"/>
  <c r="I98" i="3"/>
  <c r="H98" i="3"/>
  <c r="H103" i="3" s="1"/>
  <c r="H96" i="3"/>
  <c r="G91" i="3"/>
  <c r="G90" i="3"/>
  <c r="G89" i="3"/>
  <c r="H86" i="3"/>
  <c r="I80" i="3"/>
  <c r="G80" i="3"/>
  <c r="G78" i="3"/>
  <c r="G76" i="3"/>
  <c r="H75" i="3"/>
  <c r="H67" i="3"/>
  <c r="I63" i="3"/>
  <c r="H63" i="3"/>
  <c r="H61" i="3"/>
  <c r="I57" i="3"/>
  <c r="H57" i="3"/>
  <c r="I56" i="3"/>
  <c r="H56" i="3"/>
  <c r="H55" i="3"/>
  <c r="H54" i="3"/>
  <c r="H53" i="3"/>
  <c r="G45" i="3"/>
  <c r="G51" i="3" s="1"/>
  <c r="F45" i="3"/>
  <c r="C45" i="3"/>
  <c r="H42" i="3"/>
  <c r="G39" i="3"/>
  <c r="G68" i="3" s="1"/>
  <c r="I38" i="3"/>
  <c r="G38" i="3"/>
  <c r="G37" i="3"/>
  <c r="I37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H31" i="2"/>
  <c r="G31" i="2"/>
  <c r="H30" i="2"/>
  <c r="G30" i="2"/>
  <c r="G29" i="2"/>
  <c r="H29" i="2" s="1"/>
  <c r="H28" i="2"/>
  <c r="H32" i="2" s="1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H182" i="1"/>
  <c r="C182" i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5" s="1"/>
  <c r="A83" i="1"/>
  <c r="D81" i="1"/>
  <c r="E123" i="7" s="1"/>
  <c r="D80" i="1"/>
  <c r="E123" i="5" s="1"/>
  <c r="F123" i="5" s="1"/>
  <c r="F129" i="5" s="1"/>
  <c r="D78" i="1"/>
  <c r="G72" i="1"/>
  <c r="G71" i="1"/>
  <c r="G70" i="1"/>
  <c r="G89" i="7" s="1"/>
  <c r="G69" i="1"/>
  <c r="G89" i="5" s="1"/>
  <c r="G68" i="1"/>
  <c r="G67" i="1"/>
  <c r="G87" i="3" s="1"/>
  <c r="E61" i="1"/>
  <c r="E62" i="1" s="1"/>
  <c r="E59" i="1"/>
  <c r="H54" i="1"/>
  <c r="H53" i="1"/>
  <c r="H52" i="1"/>
  <c r="H51" i="1"/>
  <c r="H50" i="1"/>
  <c r="H49" i="1"/>
  <c r="H48" i="1"/>
  <c r="H55" i="1" s="1"/>
  <c r="H47" i="1"/>
  <c r="F43" i="1"/>
  <c r="D43" i="1"/>
  <c r="E43" i="1" s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A36" i="1"/>
  <c r="F34" i="1"/>
  <c r="E34" i="1"/>
  <c r="I33" i="1"/>
  <c r="H54" i="5" s="1"/>
  <c r="A33" i="1"/>
  <c r="I30" i="1"/>
  <c r="H62" i="6" s="1"/>
  <c r="I28" i="1"/>
  <c r="I26" i="1"/>
  <c r="I24" i="1"/>
  <c r="H58" i="6" s="1"/>
  <c r="D24" i="1"/>
  <c r="E24" i="1" s="1"/>
  <c r="G22" i="1"/>
  <c r="E22" i="1"/>
  <c r="I20" i="1"/>
  <c r="H57" i="7" s="1"/>
  <c r="I18" i="1"/>
  <c r="I16" i="1"/>
  <c r="F7" i="1"/>
  <c r="H26" i="4" s="1"/>
  <c r="G51" i="4" l="1"/>
  <c r="H38" i="7"/>
  <c r="H80" i="5"/>
  <c r="H38" i="5"/>
  <c r="H135" i="5"/>
  <c r="H37" i="5"/>
  <c r="I51" i="3"/>
  <c r="I69" i="3" s="1"/>
  <c r="G69" i="3"/>
  <c r="H107" i="7"/>
  <c r="I108" i="3"/>
  <c r="H108" i="3"/>
  <c r="H108" i="5"/>
  <c r="H107" i="6"/>
  <c r="H108" i="4"/>
  <c r="G51" i="5"/>
  <c r="H133" i="6"/>
  <c r="H37" i="6"/>
  <c r="H79" i="6"/>
  <c r="H38" i="6"/>
  <c r="G94" i="3"/>
  <c r="H135" i="3"/>
  <c r="H80" i="3"/>
  <c r="H38" i="3"/>
  <c r="H60" i="5"/>
  <c r="H60" i="7"/>
  <c r="H61" i="6"/>
  <c r="H61" i="7"/>
  <c r="D30" i="9"/>
  <c r="C30" i="9"/>
  <c r="G90" i="7"/>
  <c r="G91" i="5"/>
  <c r="G91" i="4"/>
  <c r="I62" i="3"/>
  <c r="H60" i="4"/>
  <c r="H62" i="3"/>
  <c r="E123" i="3"/>
  <c r="F123" i="3" s="1"/>
  <c r="F129" i="3" s="1"/>
  <c r="H58" i="7"/>
  <c r="H58" i="5"/>
  <c r="I58" i="3"/>
  <c r="H58" i="4"/>
  <c r="G92" i="3"/>
  <c r="G91" i="7"/>
  <c r="F129" i="4"/>
  <c r="E122" i="6"/>
  <c r="F122" i="6" s="1"/>
  <c r="F128" i="6" s="1"/>
  <c r="H37" i="4"/>
  <c r="H39" i="4" s="1"/>
  <c r="H68" i="4" s="1"/>
  <c r="C80" i="8"/>
  <c r="H38" i="4"/>
  <c r="H80" i="4"/>
  <c r="B30" i="9"/>
  <c r="H58" i="3"/>
  <c r="G88" i="6"/>
  <c r="F80" i="8"/>
  <c r="H55" i="4"/>
  <c r="H55" i="7"/>
  <c r="I55" i="3"/>
  <c r="H55" i="6"/>
  <c r="G78" i="7"/>
  <c r="G79" i="3"/>
  <c r="G78" i="6"/>
  <c r="H32" i="7"/>
  <c r="G86" i="6"/>
  <c r="G87" i="5"/>
  <c r="F19" i="2"/>
  <c r="I39" i="3"/>
  <c r="I68" i="3" s="1"/>
  <c r="H60" i="3"/>
  <c r="H41" i="4"/>
  <c r="H45" i="4" s="1"/>
  <c r="G90" i="6"/>
  <c r="E122" i="7"/>
  <c r="F122" i="7" s="1"/>
  <c r="F128" i="7" s="1"/>
  <c r="H11" i="9"/>
  <c r="H10" i="9"/>
  <c r="H9" i="9"/>
  <c r="H8" i="9"/>
  <c r="H60" i="6"/>
  <c r="E60" i="1"/>
  <c r="G75" i="6"/>
  <c r="G75" i="7"/>
  <c r="H56" i="7"/>
  <c r="H56" i="6"/>
  <c r="G87" i="6"/>
  <c r="G88" i="3"/>
  <c r="G88" i="4"/>
  <c r="H37" i="3"/>
  <c r="I60" i="3"/>
  <c r="G87" i="4"/>
  <c r="E123" i="4"/>
  <c r="F123" i="4" s="1"/>
  <c r="G76" i="5"/>
  <c r="H5" i="9"/>
  <c r="G68" i="6"/>
  <c r="E80" i="1"/>
  <c r="E83" i="1" s="1"/>
  <c r="I22" i="1"/>
  <c r="I36" i="1"/>
  <c r="I54" i="3" s="1"/>
  <c r="G89" i="4"/>
  <c r="G88" i="7"/>
  <c r="I45" i="3"/>
  <c r="G92" i="5"/>
  <c r="H54" i="6"/>
  <c r="G91" i="6"/>
  <c r="H37" i="7"/>
  <c r="H39" i="7" s="1"/>
  <c r="H67" i="7" s="1"/>
  <c r="G51" i="7"/>
  <c r="G39" i="7"/>
  <c r="G67" i="7" s="1"/>
  <c r="I61" i="3"/>
  <c r="G89" i="6"/>
  <c r="I41" i="3"/>
  <c r="H64" i="4" l="1"/>
  <c r="H70" i="4" s="1"/>
  <c r="H71" i="4" s="1"/>
  <c r="D34" i="9"/>
  <c r="C34" i="9"/>
  <c r="B34" i="9"/>
  <c r="D28" i="9"/>
  <c r="C28" i="9"/>
  <c r="B28" i="9"/>
  <c r="H79" i="7"/>
  <c r="H133" i="7"/>
  <c r="H41" i="7"/>
  <c r="H86" i="7"/>
  <c r="I59" i="3"/>
  <c r="I64" i="3" s="1"/>
  <c r="I70" i="3" s="1"/>
  <c r="I71" i="3" s="1"/>
  <c r="H59" i="5"/>
  <c r="H64" i="5" s="1"/>
  <c r="H70" i="5" s="1"/>
  <c r="H59" i="4"/>
  <c r="H59" i="3"/>
  <c r="H64" i="3" s="1"/>
  <c r="H70" i="3" s="1"/>
  <c r="H59" i="7"/>
  <c r="H63" i="7" s="1"/>
  <c r="H69" i="7" s="1"/>
  <c r="H70" i="7" s="1"/>
  <c r="H59" i="6"/>
  <c r="H63" i="6" s="1"/>
  <c r="H69" i="6" s="1"/>
  <c r="H39" i="3"/>
  <c r="H39" i="5"/>
  <c r="G93" i="7"/>
  <c r="I46" i="3"/>
  <c r="I48" i="3"/>
  <c r="I43" i="3"/>
  <c r="I49" i="3"/>
  <c r="I50" i="3"/>
  <c r="I44" i="3"/>
  <c r="I74" i="3"/>
  <c r="I79" i="3" s="1"/>
  <c r="I47" i="3"/>
  <c r="D31" i="9"/>
  <c r="C31" i="9"/>
  <c r="B31" i="9"/>
  <c r="H39" i="6"/>
  <c r="G94" i="4"/>
  <c r="D32" i="9"/>
  <c r="C32" i="9"/>
  <c r="B32" i="9"/>
  <c r="G94" i="5"/>
  <c r="H90" i="7"/>
  <c r="G69" i="5"/>
  <c r="G76" i="6"/>
  <c r="G77" i="5"/>
  <c r="G77" i="3"/>
  <c r="G76" i="7"/>
  <c r="G77" i="4"/>
  <c r="H44" i="4"/>
  <c r="H47" i="4"/>
  <c r="H46" i="4"/>
  <c r="H43" i="4"/>
  <c r="H48" i="4"/>
  <c r="H74" i="4"/>
  <c r="H50" i="4"/>
  <c r="H49" i="4"/>
  <c r="G69" i="4"/>
  <c r="H51" i="4"/>
  <c r="H69" i="4" s="1"/>
  <c r="G68" i="7"/>
  <c r="H51" i="7"/>
  <c r="H68" i="7" s="1"/>
  <c r="D33" i="9"/>
  <c r="C33" i="9"/>
  <c r="B33" i="9"/>
  <c r="G93" i="6"/>
  <c r="I136" i="3" l="1"/>
  <c r="H134" i="7"/>
  <c r="H136" i="4"/>
  <c r="H76" i="4"/>
  <c r="H79" i="4"/>
  <c r="H78" i="4"/>
  <c r="H68" i="5"/>
  <c r="H41" i="5"/>
  <c r="H77" i="4"/>
  <c r="H67" i="6"/>
  <c r="H41" i="6"/>
  <c r="H76" i="7"/>
  <c r="I77" i="3"/>
  <c r="B35" i="9"/>
  <c r="H68" i="3"/>
  <c r="H41" i="3"/>
  <c r="C35" i="9"/>
  <c r="D35" i="9"/>
  <c r="I78" i="3"/>
  <c r="I76" i="3"/>
  <c r="H87" i="4"/>
  <c r="H49" i="7"/>
  <c r="H48" i="7"/>
  <c r="H50" i="7"/>
  <c r="H44" i="7"/>
  <c r="H43" i="7"/>
  <c r="H47" i="7"/>
  <c r="H46" i="7"/>
  <c r="H73" i="7"/>
  <c r="H45" i="7"/>
  <c r="H81" i="4" l="1"/>
  <c r="I81" i="3"/>
  <c r="H43" i="6"/>
  <c r="H50" i="6"/>
  <c r="H49" i="6"/>
  <c r="H44" i="6"/>
  <c r="H73" i="6"/>
  <c r="H48" i="6"/>
  <c r="H47" i="6"/>
  <c r="H46" i="6"/>
  <c r="H51" i="6"/>
  <c r="H45" i="6"/>
  <c r="H74" i="3"/>
  <c r="H44" i="3"/>
  <c r="H43" i="3"/>
  <c r="H50" i="3"/>
  <c r="H49" i="3"/>
  <c r="H48" i="3"/>
  <c r="H47" i="3"/>
  <c r="H45" i="3"/>
  <c r="H46" i="3"/>
  <c r="H51" i="3"/>
  <c r="H74" i="5"/>
  <c r="H48" i="5"/>
  <c r="H47" i="5"/>
  <c r="H46" i="5"/>
  <c r="H43" i="5"/>
  <c r="H49" i="5"/>
  <c r="H50" i="5"/>
  <c r="H44" i="5"/>
  <c r="H45" i="5"/>
  <c r="H51" i="5"/>
  <c r="H77" i="7"/>
  <c r="H75" i="7"/>
  <c r="H80" i="7" s="1"/>
  <c r="H78" i="7"/>
  <c r="H69" i="5" l="1"/>
  <c r="H71" i="5" s="1"/>
  <c r="H87" i="5"/>
  <c r="H77" i="6"/>
  <c r="H78" i="6"/>
  <c r="H75" i="6"/>
  <c r="H76" i="6"/>
  <c r="I137" i="3"/>
  <c r="I85" i="3"/>
  <c r="H78" i="3"/>
  <c r="H76" i="3"/>
  <c r="H79" i="3"/>
  <c r="H77" i="3"/>
  <c r="H79" i="5"/>
  <c r="H78" i="5"/>
  <c r="H76" i="5"/>
  <c r="H77" i="5"/>
  <c r="H68" i="6"/>
  <c r="H70" i="6" s="1"/>
  <c r="H86" i="6"/>
  <c r="H135" i="7"/>
  <c r="H84" i="7"/>
  <c r="H69" i="3"/>
  <c r="H71" i="3" s="1"/>
  <c r="H87" i="3"/>
  <c r="I87" i="3"/>
  <c r="H137" i="4"/>
  <c r="H85" i="4"/>
  <c r="H136" i="3" l="1"/>
  <c r="H85" i="3"/>
  <c r="H81" i="3"/>
  <c r="H137" i="3" s="1"/>
  <c r="H89" i="7"/>
  <c r="H87" i="7"/>
  <c r="H93" i="7" s="1"/>
  <c r="H101" i="7" s="1"/>
  <c r="H103" i="7" s="1"/>
  <c r="H91" i="7"/>
  <c r="H88" i="7"/>
  <c r="H134" i="6"/>
  <c r="H80" i="6"/>
  <c r="H135" i="6" s="1"/>
  <c r="H93" i="4"/>
  <c r="H92" i="4"/>
  <c r="H90" i="4"/>
  <c r="H88" i="4"/>
  <c r="H89" i="4"/>
  <c r="H91" i="4"/>
  <c r="H81" i="5"/>
  <c r="H137" i="5" s="1"/>
  <c r="I93" i="3"/>
  <c r="I94" i="3" s="1"/>
  <c r="I102" i="3" s="1"/>
  <c r="I104" i="3" s="1"/>
  <c r="I90" i="3"/>
  <c r="I89" i="3"/>
  <c r="I91" i="3"/>
  <c r="I92" i="3"/>
  <c r="I88" i="3"/>
  <c r="H136" i="5"/>
  <c r="H85" i="5"/>
  <c r="I138" i="3" l="1"/>
  <c r="I115" i="3"/>
  <c r="H93" i="5"/>
  <c r="H89" i="5"/>
  <c r="H88" i="5"/>
  <c r="H90" i="5"/>
  <c r="H91" i="5"/>
  <c r="H92" i="5"/>
  <c r="H136" i="7"/>
  <c r="H114" i="7"/>
  <c r="H93" i="3"/>
  <c r="H90" i="3"/>
  <c r="H91" i="3"/>
  <c r="H89" i="3"/>
  <c r="H88" i="3"/>
  <c r="H92" i="3"/>
  <c r="H94" i="4"/>
  <c r="H102" i="4" s="1"/>
  <c r="H104" i="4" s="1"/>
  <c r="H84" i="6"/>
  <c r="H108" i="7" l="1"/>
  <c r="H111" i="7" s="1"/>
  <c r="H137" i="7" s="1"/>
  <c r="H118" i="7"/>
  <c r="H89" i="6"/>
  <c r="H90" i="6"/>
  <c r="H88" i="6"/>
  <c r="H91" i="6"/>
  <c r="H87" i="6"/>
  <c r="H138" i="7"/>
  <c r="H138" i="4"/>
  <c r="H115" i="4"/>
  <c r="H94" i="5"/>
  <c r="H102" i="5" s="1"/>
  <c r="H104" i="5" s="1"/>
  <c r="H94" i="3"/>
  <c r="H102" i="3" s="1"/>
  <c r="H104" i="3" s="1"/>
  <c r="I109" i="3"/>
  <c r="I112" i="3" s="1"/>
  <c r="I139" i="3" s="1"/>
  <c r="I140" i="3" s="1"/>
  <c r="I119" i="3"/>
  <c r="I120" i="3" s="1"/>
  <c r="H93" i="6" l="1"/>
  <c r="H101" i="6" s="1"/>
  <c r="H103" i="6" s="1"/>
  <c r="I130" i="3"/>
  <c r="I142" i="3"/>
  <c r="H119" i="7"/>
  <c r="H140" i="7" s="1"/>
  <c r="H138" i="3"/>
  <c r="H115" i="3"/>
  <c r="H138" i="5"/>
  <c r="H115" i="5"/>
  <c r="H132" i="4"/>
  <c r="H130" i="4"/>
  <c r="H142" i="4"/>
  <c r="E61" i="8" s="1"/>
  <c r="G61" i="8" s="1"/>
  <c r="H119" i="4"/>
  <c r="H109" i="4"/>
  <c r="H112" i="4" s="1"/>
  <c r="H139" i="4" s="1"/>
  <c r="H140" i="4" s="1"/>
  <c r="H120" i="4"/>
  <c r="H109" i="5" l="1"/>
  <c r="H112" i="5" s="1"/>
  <c r="H139" i="5" s="1"/>
  <c r="H119" i="5"/>
  <c r="H142" i="5" s="1"/>
  <c r="F15" i="8" s="1"/>
  <c r="G15" i="8" s="1"/>
  <c r="H120" i="5"/>
  <c r="H121" i="4"/>
  <c r="H141" i="4"/>
  <c r="H140" i="5"/>
  <c r="H132" i="3"/>
  <c r="H109" i="3"/>
  <c r="H112" i="3" s="1"/>
  <c r="H139" i="3" s="1"/>
  <c r="H119" i="3"/>
  <c r="H140" i="3"/>
  <c r="E78" i="8"/>
  <c r="G78" i="8" s="1"/>
  <c r="F34" i="8"/>
  <c r="G34" i="8" s="1"/>
  <c r="I141" i="3"/>
  <c r="I121" i="3"/>
  <c r="H136" i="6"/>
  <c r="H114" i="6"/>
  <c r="H129" i="7"/>
  <c r="D46" i="8" l="1"/>
  <c r="G46" i="8" s="1"/>
  <c r="I15" i="8"/>
  <c r="H108" i="6"/>
  <c r="H111" i="6" s="1"/>
  <c r="H137" i="6" s="1"/>
  <c r="H118" i="6"/>
  <c r="H138" i="6"/>
  <c r="D55" i="8"/>
  <c r="G55" i="8" s="1"/>
  <c r="I34" i="8"/>
  <c r="J34" i="8" s="1"/>
  <c r="H130" i="5"/>
  <c r="H132" i="5"/>
  <c r="H120" i="3"/>
  <c r="H142" i="3" s="1"/>
  <c r="H120" i="7"/>
  <c r="H139" i="7"/>
  <c r="H121" i="5" l="1"/>
  <c r="H141" i="5"/>
  <c r="H119" i="6"/>
  <c r="H140" i="6" s="1"/>
  <c r="H129" i="6"/>
  <c r="F23" i="8"/>
  <c r="G23" i="8" s="1"/>
  <c r="F20" i="8"/>
  <c r="G20" i="8" s="1"/>
  <c r="F11" i="8"/>
  <c r="G11" i="8" s="1"/>
  <c r="F8" i="8"/>
  <c r="G8" i="8" s="1"/>
  <c r="F14" i="8"/>
  <c r="G14" i="8" s="1"/>
  <c r="F24" i="8"/>
  <c r="G24" i="8" s="1"/>
  <c r="F21" i="8"/>
  <c r="G21" i="8" s="1"/>
  <c r="F12" i="8"/>
  <c r="G12" i="8" s="1"/>
  <c r="F9" i="8"/>
  <c r="G9" i="8" s="1"/>
  <c r="F22" i="8"/>
  <c r="G22" i="8" s="1"/>
  <c r="F7" i="8"/>
  <c r="G7" i="8" s="1"/>
  <c r="F19" i="8"/>
  <c r="G19" i="8" s="1"/>
  <c r="F10" i="8"/>
  <c r="G10" i="8" s="1"/>
  <c r="H144" i="3"/>
  <c r="I13" i="8" s="1"/>
  <c r="G53" i="8" s="1"/>
  <c r="H130" i="3"/>
  <c r="E76" i="8" l="1"/>
  <c r="G76" i="8" s="1"/>
  <c r="G80" i="8" s="1"/>
  <c r="F29" i="8"/>
  <c r="G29" i="8" s="1"/>
  <c r="I14" i="8"/>
  <c r="D45" i="8"/>
  <c r="G45" i="8" s="1"/>
  <c r="H121" i="3"/>
  <c r="H141" i="3"/>
  <c r="D49" i="8"/>
  <c r="G49" i="8" s="1"/>
  <c r="I21" i="8"/>
  <c r="D52" i="8"/>
  <c r="G52" i="8" s="1"/>
  <c r="I24" i="8"/>
  <c r="D40" i="8"/>
  <c r="G40" i="8" s="1"/>
  <c r="I8" i="8"/>
  <c r="D43" i="8"/>
  <c r="G43" i="8" s="1"/>
  <c r="I11" i="8"/>
  <c r="D48" i="8"/>
  <c r="G48" i="8" s="1"/>
  <c r="I20" i="8"/>
  <c r="I10" i="8"/>
  <c r="D42" i="8"/>
  <c r="G42" i="8" s="1"/>
  <c r="D51" i="8"/>
  <c r="G51" i="8" s="1"/>
  <c r="I23" i="8"/>
  <c r="D47" i="8"/>
  <c r="G47" i="8" s="1"/>
  <c r="I19" i="8"/>
  <c r="J24" i="8" s="1"/>
  <c r="H139" i="6"/>
  <c r="H120" i="6"/>
  <c r="D39" i="8"/>
  <c r="G39" i="8" s="1"/>
  <c r="I7" i="8"/>
  <c r="D50" i="8"/>
  <c r="G50" i="8" s="1"/>
  <c r="I22" i="8"/>
  <c r="D41" i="8"/>
  <c r="G41" i="8" s="1"/>
  <c r="I9" i="8"/>
  <c r="D44" i="8"/>
  <c r="G44" i="8" s="1"/>
  <c r="I12" i="8"/>
  <c r="J15" i="8" l="1"/>
  <c r="I29" i="8"/>
  <c r="J29" i="8" s="1"/>
  <c r="D54" i="8"/>
  <c r="G54" i="8" s="1"/>
  <c r="G56" i="8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E30211D-DC10-437A-830F-594FE906755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9DED488-87DF-416E-8B93-ADF7A4A003D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F9CBE45-AF61-438D-A574-0562FE464DC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7A133A0-165C-434F-8288-54041717EE3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87D86DF-AF05-477A-A8DD-FA34C97B267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561E33B-3179-4535-9AB0-BC26253BFED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E9092CF-6D85-47FE-9620-D77AB269685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<sst xmlns="http://schemas.openxmlformats.org/spreadsheetml/2006/main" count="1665" uniqueCount="486">
  <si>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</si>
  <si>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</si>
  <si>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</si>
  <si>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José Rio Preto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</si>
  <si>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</si>
  <si>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</si>
  <si>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</si>
  <si>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</si>
  <si>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</si>
  <si>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DRF/SJ Rio Preto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</si>
  <si>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</si>
  <si>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</si>
  <si>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</si>
  <si>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</si>
  <si>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</si>
  <si>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</si>
  <si>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</si>
  <si>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</si>
  <si>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</si>
  <si>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</si>
  <si>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</si>
  <si>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</si>
  <si>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</si>
  <si>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</si>
  <si>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</si>
  <si>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</si>
  <si>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</si>
  <si>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</si>
  <si>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</si>
  <si>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</si>
  <si>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</si>
  <si>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</si>
  <si>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</si>
  <si>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</si>
  <si>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</si>
  <si>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</si>
  <si>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</si>
  <si>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</si>
  <si>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</si>
  <si>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</si>
  <si>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</si>
  <si>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</si>
  <si>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</si>
  <si>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</si>
  <si>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</si>
  <si>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</si>
  <si>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</si>
  <si>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</si>
  <si>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</si>
  <si>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</si>
  <si>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</si>
  <si>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</si>
  <si>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</si>
  <si>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</si>
  <si>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</si>
  <si>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</si>
  <si>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</si>
  <si>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</si>
  <si>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</si>
  <si>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</si>
  <si>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</si>
  <si>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</si>
  <si>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</si>
  <si>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</si>
  <si>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</si>
  <si>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</si>
  <si>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</si>
  <si>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</si>
  <si>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</si>
  <si>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</si>
  <si>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</si>
  <si>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</si>
  <si>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</si>
  <si>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</si>
  <si>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</si>
  <si>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</si>
  <si>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</si>
  <si>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</si>
  <si>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</si>
  <si>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</si>
  <si>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</si>
  <si>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</si>
  <si>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</si>
  <si>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</si>
  <si>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</si>
  <si>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</si>
  <si>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</si>
  <si>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</si>
  <si>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</si>
  <si>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</si>
  <si>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</si>
  <si>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</si>
  <si>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</si>
  <si>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</si>
  <si>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</si>
  <si>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</si>
  <si>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</si>
  <si>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</si>
  <si>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</si>
  <si>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</si>
  <si>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</si>
  <si>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</si>
  <si>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</si>
  <si>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</si>
  <si>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</si>
  <si>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</si>
  <si>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</si>
  <si>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</si>
  <si>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</si>
  <si>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</si>
  <si>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</si>
  <si>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</si>
  <si>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</si>
  <si>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</si>
  <si>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</si>
  <si>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</si>
  <si>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</si>
  <si>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</si>
  <si>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</si>
  <si>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</si>
  <si>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</si>
  <si>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</si>
  <si>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</si>
  <si>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</si>
  <si>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</si>
  <si>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</si>
  <si>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</si>
  <si>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</si>
  <si>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</si>
  <si>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</si>
  <si>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</si>
  <si>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</si>
  <si>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</si>
  <si>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</si>
  <si>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</si>
  <si>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</si>
  <si>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</si>
  <si>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</si>
  <si>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</si>
  <si>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</si>
  <si>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</si>
  <si>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</si>
  <si>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</si>
  <si>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</si>
  <si>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</si>
  <si>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</si>
  <si>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</si>
  <si>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</si>
  <si>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</si>
  <si>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</si>
  <si>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</si>
  <si>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</si>
  <si>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</si>
  <si>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</si>
  <si>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</si>
  <si>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</si>
  <si>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</si>
  <si>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</si>
  <si>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</si>
  <si>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</si>
  <si>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</si>
  <si>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</si>
  <si>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</si>
  <si>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</si>
  <si>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</si>
  <si>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</si>
  <si>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</si>
  <si>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</si>
  <si>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</si>
  <si>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</si>
  <si>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</si>
  <si>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</si>
  <si>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</si>
  <si>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</si>
  <si>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</si>
  <si>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</si>
  <si>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</si>
  <si>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</si>
  <si>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</si>
  <si>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</si>
  <si>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</si>
  <si>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</si>
  <si>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</si>
  <si>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</si>
  <si>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</si>
  <si>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</si>
  <si>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</si>
  <si>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</si>
  <si>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</si>
  <si>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</si>
  <si>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</si>
  <si>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</si>
  <si>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</si>
  <si>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</si>
  <si>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</si>
  <si>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</si>
  <si>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</si>
  <si>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</si>
  <si>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</si>
  <si>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</si>
  <si>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</si>
  <si>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</si>
  <si>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</si>
  <si>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</si>
  <si>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</si>
  <si>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</si>
  <si>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</si>
  <si>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</si>
  <si>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</si>
  <si>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</si>
  <si>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</si>
  <si>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</si>
  <si>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21,7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</si>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</sst>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295F0F82-F518-4359-BEDF-3D8A0C4BFF44}"/>
    <cellStyle name="Excel Built-in Percent" xfId="4" xr:uid="{6CDE4B34-8082-41C8-A29C-9022F78C7BB6}"/>
    <cellStyle name="Excel Built-in Percent 2" xfId="6" xr:uid="{191C58E2-026C-4E7D-8A24-7ACB8B08E3E0}"/>
    <cellStyle name="Excel_BuiltIn_Currency" xfId="5" xr:uid="{8D4C9195-1317-4553-9424-8E7F819B1DD9}"/>
    <cellStyle name="Moeda" xfId="2" builtinId="4"/>
    <cellStyle name="Moeda_Plan1_1_Limpeza2011- Planilhas" xfId="8" xr:uid="{F732A08D-3979-4DDC-AA38-08BABC8B13A9}"/>
    <cellStyle name="Normal" xfId="0" builtinId="0"/>
    <cellStyle name="Normal 2" xfId="10" xr:uid="{DB6FE0ED-E4F7-44BB-B384-085F0405D4F3}"/>
    <cellStyle name="Normal_Limpeza2011- Planilhas" xfId="7" xr:uid="{3CCA51BF-1354-4631-B9DA-DD38D96915CC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AB26-D9A7-42AF-838E-8A4611890C6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José Rio Preto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179.40600000000001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6.5</v>
      </c>
      <c r="E34" s="43">
        <f>B34*C34*D34</f>
        <v>282.43799999999999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José Rio Preto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170.07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6.5</v>
      </c>
      <c r="E37" s="43">
        <f>B37*C37*D37</f>
        <v>282.43799999999999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José Rio Preto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220.61879999999999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6.5</v>
      </c>
      <c r="E40" s="43">
        <f>B40*C40*D40</f>
        <v>282.43799999999999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José Rio Preto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169.49759999999998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6.5</v>
      </c>
      <c r="E43" s="43">
        <f>B43*C43*D43</f>
        <v>282.43799999999999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José Rio Preto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5</v>
      </c>
      <c r="G162" s="153">
        <v>1</v>
      </c>
      <c r="H162" s="130">
        <f t="shared" si="1"/>
        <v>294.85000000000002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40</v>
      </c>
      <c r="G164" s="153">
        <v>1</v>
      </c>
      <c r="H164" s="130">
        <f t="shared" si="1"/>
        <v>1160.4000000000001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16</v>
      </c>
      <c r="G168" s="153">
        <v>24</v>
      </c>
      <c r="H168" s="130">
        <f t="shared" si="1"/>
        <v>15.466666666666667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30</v>
      </c>
      <c r="G169" s="153">
        <v>24</v>
      </c>
      <c r="H169" s="130">
        <f t="shared" si="1"/>
        <v>39.6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30</v>
      </c>
      <c r="G170" s="153">
        <v>24</v>
      </c>
      <c r="H170" s="130">
        <f t="shared" si="1"/>
        <v>34.6875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16</v>
      </c>
      <c r="G171" s="153">
        <v>24</v>
      </c>
      <c r="H171" s="130">
        <f t="shared" si="1"/>
        <v>18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1720.6241666666667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8680</v>
      </c>
      <c r="B178" s="161">
        <v>0.14000000000000001</v>
      </c>
      <c r="C178" s="162">
        <f>A178*B178</f>
        <v>1215.2</v>
      </c>
      <c r="D178" s="163" t="s">
        <v>209</v>
      </c>
      <c r="E178" s="163"/>
      <c r="F178" s="163"/>
      <c r="G178" s="163"/>
      <c r="H178" s="164">
        <f>C178*2</f>
        <v>2430.4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 t="s">
        <v>212</v>
      </c>
      <c r="B182" s="161">
        <v>47</v>
      </c>
      <c r="C182" s="162">
        <f>A182*B182</f>
        <v>1019.9</v>
      </c>
      <c r="D182" s="163" t="s">
        <v>209</v>
      </c>
      <c r="E182" s="163"/>
      <c r="F182" s="163"/>
      <c r="G182" s="163"/>
      <c r="H182" s="164">
        <f>C182*2</f>
        <v>2039.8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2756</v>
      </c>
      <c r="B186" s="161">
        <v>0.38</v>
      </c>
      <c r="C186" s="162">
        <f>A186*B186</f>
        <v>1047.28</v>
      </c>
      <c r="D186" s="163" t="s">
        <v>215</v>
      </c>
      <c r="E186" s="163"/>
      <c r="F186" s="163"/>
      <c r="G186" s="163"/>
      <c r="H186" s="164">
        <f>C186*6</f>
        <v>6283.68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12290.580000000002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945B91F6-7A36-44A9-849D-09BEFE3ACBA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166CEEA-62BB-439E-B061-FD925B8C57E2}">
      <formula1>0</formula1>
      <formula2>0</formula2>
    </dataValidation>
    <dataValidation errorStyle="warning" allowBlank="1" showInputMessage="1" showErrorMessage="1" errorTitle="OK" error="Atingiu o valor desejado." sqref="B12 E12 E68:F72" xr:uid="{A3024AC4-5D44-47C1-A9F9-CC6E9D66021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A5E07-1E68-4BF8-9AFC-A95D5E21B068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São José Rio Preto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6080</v>
      </c>
      <c r="C5" s="188">
        <v>1200</v>
      </c>
      <c r="D5" s="188"/>
      <c r="E5" s="188"/>
      <c r="F5" s="183">
        <f t="shared" ref="F5:F11" si="0">B5/C5</f>
        <v>5.0666666666666664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São José Rio Preto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236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237</v>
      </c>
      <c r="B15" s="197">
        <v>2300</v>
      </c>
      <c r="C15" s="198">
        <v>2700</v>
      </c>
      <c r="D15" s="198"/>
      <c r="E15" s="199"/>
      <c r="F15" s="200">
        <f t="shared" si="1"/>
        <v>0.85185185185185186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6.9185185185185185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6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São José Rio Preto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450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0.10037809080871282</v>
      </c>
      <c r="I29" s="194"/>
      <c r="J29" s="194"/>
    </row>
    <row r="30" spans="1:19" ht="27.25" customHeight="1">
      <c r="A30" s="30" t="s">
        <v>251</v>
      </c>
      <c r="B30" s="179">
        <v>450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0.10037809080871282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0.20075618161742564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942D4-D243-4739-87CB-0D09E887D33E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José Rio Preto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São José Rio Preto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São José Rio Preto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São José Rio Preto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179.40600000000001</v>
      </c>
      <c r="I54" s="257">
        <f>Licitante!I36</f>
        <v>170.07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1098.9859999999999</v>
      </c>
      <c r="I64" s="259">
        <f>SUM(I54:I63)</f>
        <v>1089.6500000000001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São José Rio Preto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1098.9859999999999</v>
      </c>
      <c r="I70" s="260">
        <f t="shared" si="3"/>
        <v>1089.6500000000001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1997.8621454545455</v>
      </c>
      <c r="I71" s="259">
        <f t="shared" si="4"/>
        <v>2069.9756727272729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São José Rio Preto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São José Rio Preto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São José Rio Preto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São José Rio Preto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São José Rio Preto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567.35823808777775</v>
      </c>
      <c r="I109" s="257">
        <f>I115*Licitante!H127</f>
        <v>602.21308822149786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637.58032142111108</v>
      </c>
      <c r="I112" s="259">
        <f t="shared" si="11"/>
        <v>672.43517155483119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São José Rio Preto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4727.9853173981483</v>
      </c>
      <c r="I115" s="259">
        <f>(I32+I71+I81+I104+I108+I110+I111)/(1-Licitante!H127)</f>
        <v>5018.4424018458158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São José Rio Preto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236.39926586990742</v>
      </c>
      <c r="I119" s="257">
        <f>G119*I115</f>
        <v>250.92212009229081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496.43845832680557</v>
      </c>
      <c r="I120" s="248">
        <f>G120*(I115+I119)</f>
        <v>526.93645219381074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907.48371245162423</v>
      </c>
      <c r="I121" s="292">
        <f>I130*F129</f>
        <v>963.23368957877358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6368.3067540464854</v>
      </c>
      <c r="I130" s="259">
        <f>(I115+I119+I120)/(1-F129)</f>
        <v>6759.5346637106913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5515.9828702978393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São José Rio Preto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1997.8621454545455</v>
      </c>
      <c r="I136" s="257">
        <f>I71</f>
        <v>2069.9756727272729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637.58032142111108</v>
      </c>
      <c r="I139" s="257">
        <f>I112</f>
        <v>672.43517155483119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4727.9853173981483</v>
      </c>
      <c r="I140" s="248">
        <f t="shared" si="12"/>
        <v>5018.4424018458158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6368.3067540464854</v>
      </c>
      <c r="I141" s="257">
        <f t="shared" si="13"/>
        <v>6759.5346637106913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6368.31</v>
      </c>
      <c r="I142" s="300">
        <f>ROUND((I115+I119+I120)/(1-(F129)),2)</f>
        <v>6759.53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391.21999999999935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21F12-4284-455D-9DCF-AB85035FE5A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José Rio Preto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São José Rio Preto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São José Rio Preto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São José Rio Preto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220.61879999999999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990.19880000000001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São José Rio Preto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990.19880000000001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1529.5244872727271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São José Rio Preto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São José Rio Preto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São José Rio Preto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São José Rio Preto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São José Rio Preto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389.55096681197216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459.77305014530549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São José Rio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3246.2580567664349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São José Rio Preto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162.31290283832175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340.8570959604757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623.08279640588432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4372.5108519711175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3787.3010662275074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São José Rio Preto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1529.5244872727271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459.77305014530549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3246.2580567664354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4372.5108519711175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4372.51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FC0E-25BE-48C1-8CC1-E610F66EF37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São José Rio Preto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6080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São José Rio Preto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São José Rio Preto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São José Rio Preto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São José Rio Preto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179.40600000000001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1098.9859999999999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São José Rio Preto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1098.9859999999999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2315.7037454545452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São José Rio Preto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São José Rio Preto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São José Rio Preto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São José Rio Preto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São José Rio Preto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711.42560787386731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781.64769120720064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São José Rio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5928.5467322822278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São José Rio Preto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296.42733661411143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622.49740688963402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1137.9180003492727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Rio Preto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7985.3894761352458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6916.6378543292658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São José Rio Preto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2315.7037454545452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781.64769120720064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5928.5467322822278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7985.3894761352458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7985.39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D31FC-22B6-45F1-BC68-BD42C2C780A1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São José Rio Preto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900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São José Rio Preto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São José Rio Preto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São José Rio Preto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São José Rio Preto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169.49759999999998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1089.0776000000001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São José Rio Preto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1089.0776000000001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2074.3970290909092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São José Rio Preto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São José Rio Preto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São José Rio Preto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São José Rio Preto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São José Rio Preto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605.18905153717628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675.41113487050961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São José Rio Preto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5043.2420961431362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São José Rio Preto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252.16210480715682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529.54042009502928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967.99371253522872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São José Rio Preto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6792.9383335805514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São José Rio Preto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2074.3970290909092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675.41113487050961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5043.2420961431362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6792.9383335805514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6792.94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8DA07-574D-4194-A36B-072CE2ECD17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São José Rio Preto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São José Rio Preto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São José Rio Preto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São José Rio Preto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São José Rio Preto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169.49759999999998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1089.0776000000001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São José Rio Preto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1089.0776000000001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2369.9928578181821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São José Rio Preto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São José Rio Preto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São José Rio Preto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São José Rio Preto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São José Rio Preto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737.71630374406516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807.93838707739849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São José Rio Preto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6147.6358645338769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São José Rio Preto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307.38179322669384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645.50176577605714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1179.9697001212473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São José Rio Preto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8280.4891236578751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São José Rio Preto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2369.9928578181821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807.93838707739849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6147.6358645338769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8280.4891236578751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8280.49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5F47D-17B7-4114-813D-7A3E1A1CD4F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DRF/SJ Rio Preto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6368.31</v>
      </c>
      <c r="G7" s="349">
        <f>ROUND((1/C7)*F7,7)</f>
        <v>5.3069249999999997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6368.31</v>
      </c>
      <c r="G8" s="349">
        <f>ROUND((1/C8)*F8,7)</f>
        <v>5.3069249999999997</v>
      </c>
      <c r="H8" s="350">
        <f>IF('CALCULO SIMPLES'!B37 = "m2",'Áreas a serem limpas'!B5,0)</f>
        <v>6080</v>
      </c>
      <c r="I8" s="351">
        <f t="shared" ref="I8:I14" si="0">G8*H8</f>
        <v>32266.103999999999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6368.31</v>
      </c>
      <c r="G9" s="349">
        <f>ROUND((1/C9)*F9,7)</f>
        <v>14.1518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6368.31</v>
      </c>
      <c r="G10" s="349">
        <f t="shared" ref="G10:G11" si="1">ROUND((1/C10)*F10,7)</f>
        <v>2.5473240000000001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6368.31</v>
      </c>
      <c r="G11" s="349">
        <f t="shared" si="1"/>
        <v>3.5379499999999999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6368.31</v>
      </c>
      <c r="G12" s="349">
        <f>ROUND((1/C12)*F12,7)</f>
        <v>4.2455400000000001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391.21999999999935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6368.31</v>
      </c>
      <c r="G14" s="349">
        <f>ROUND((1/C14)*F14,7)</f>
        <v>21.227699999999999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7985.39</v>
      </c>
      <c r="G15" s="349">
        <f>ROUND((1/C15)*F15,7)</f>
        <v>26.6179667</v>
      </c>
      <c r="H15" s="350">
        <f>IF('CALCULO SIMPLES'!B37 = "m2",'Áreas a serem limpas'!B11,0)</f>
        <v>300</v>
      </c>
      <c r="I15" s="351">
        <f>G15*H15</f>
        <v>7985.3900100000001</v>
      </c>
      <c r="J15" s="353">
        <f>SUM(I7:I15)</f>
        <v>40642.714010000003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DRF/SJ Rio Preto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6368.31</v>
      </c>
      <c r="G19" s="362">
        <f>ROUND((1/C19)*F19,7)</f>
        <v>2.3586333000000002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6368.31</v>
      </c>
      <c r="G20" s="362">
        <f t="shared" ref="G20:G22" si="2">ROUND((1/C20)*F20,7)</f>
        <v>0.70759000000000005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6368.31</v>
      </c>
      <c r="G21" s="362">
        <f t="shared" si="2"/>
        <v>2.3586333000000002</v>
      </c>
      <c r="H21" s="363">
        <f>IF('CALCULO SIMPLES'!B37 = "m2",'Áreas a serem limpas'!B15,0)</f>
        <v>2300</v>
      </c>
      <c r="I21" s="364">
        <f t="shared" si="3"/>
        <v>5424.8565900000003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6368.31</v>
      </c>
      <c r="G22" s="362">
        <f t="shared" si="2"/>
        <v>2.3586333000000002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6368.31</v>
      </c>
      <c r="G23" s="362">
        <f>ROUND((1/C23)*F23,7)</f>
        <v>2.3586333000000002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6368.31</v>
      </c>
      <c r="G24" s="362">
        <f>ROUND((1/C24)*F24,7)</f>
        <v>6.3683100000000006E-2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5424.8565900000003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DRF/SJ Rio Preto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6792.94</v>
      </c>
      <c r="G29" s="379">
        <f>ROUND(F29*E29,7)</f>
        <v>1.5155049</v>
      </c>
      <c r="H29" s="380">
        <f>IF('CALCULO SIMPLES'!B37 = "m2",'Áreas a serem limpas'!B29+'Áreas a serem limpas'!B30,0)</f>
        <v>900</v>
      </c>
      <c r="I29" s="381">
        <f>G29*H29</f>
        <v>1363.9544100000001</v>
      </c>
      <c r="J29" s="381">
        <f>I29</f>
        <v>1363.9544100000001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DRF/SJ Rio Preto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8280.49</v>
      </c>
      <c r="G34" s="362">
        <f>F34*E34</f>
        <v>0.36516960900000001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47431.525010000005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DRF/SJ Rio Preto</v>
      </c>
      <c r="B39" s="398" t="s">
        <v>223</v>
      </c>
      <c r="C39" s="387" t="s">
        <v>226</v>
      </c>
      <c r="D39" s="399">
        <f t="shared" ref="D39:D44" si="4">G7</f>
        <v>5.3069249999999997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5.3069249999999997</v>
      </c>
      <c r="E40" s="400"/>
      <c r="F40" s="388">
        <f t="shared" si="5"/>
        <v>6080</v>
      </c>
      <c r="G40" s="401">
        <f t="shared" si="6"/>
        <v>32266.103999999999</v>
      </c>
    </row>
    <row r="41" spans="1:12" ht="27.4" customHeight="1">
      <c r="A41" s="403"/>
      <c r="B41" s="403"/>
      <c r="C41" s="387" t="s">
        <v>398</v>
      </c>
      <c r="D41" s="399">
        <f t="shared" si="4"/>
        <v>14.1518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2.5473240000000001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3.5379499999999999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4.2455400000000001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21.227699999999999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26.6179667</v>
      </c>
      <c r="E46" s="400"/>
      <c r="F46" s="388">
        <f>H15</f>
        <v>300</v>
      </c>
      <c r="G46" s="401">
        <f t="shared" si="6"/>
        <v>7985.3900100000001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2.3586333000000002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0.70759000000000005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2.3586333000000002</v>
      </c>
      <c r="E49" s="400"/>
      <c r="F49" s="388">
        <f t="shared" si="8"/>
        <v>2300</v>
      </c>
      <c r="G49" s="401">
        <f t="shared" si="6"/>
        <v>5424.8565900000003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2.3586333000000002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2.3586333000000002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6.3683100000000006E-2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391.21999999999935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1.5155049</v>
      </c>
      <c r="E54" s="400"/>
      <c r="F54" s="388">
        <f>H29</f>
        <v>900</v>
      </c>
      <c r="G54" s="401">
        <f>D54*F54</f>
        <v>1363.9544100000001</v>
      </c>
    </row>
    <row r="55" spans="1:10" ht="28.4" customHeight="1">
      <c r="A55" s="403"/>
      <c r="B55" s="406"/>
      <c r="C55" s="387" t="s">
        <v>433</v>
      </c>
      <c r="D55" s="411">
        <f>G34</f>
        <v>0.36516960900000001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DRF/SJ Rio Preto</v>
      </c>
      <c r="E56" s="341"/>
      <c r="F56" s="342"/>
      <c r="G56" s="412">
        <f>SUM(G39:G55)</f>
        <v>47431.525010000005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4372.51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6080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2300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450</v>
      </c>
      <c r="D76" s="423" t="s">
        <v>443</v>
      </c>
      <c r="E76" s="424">
        <f>'Limpador de vidros sem risco- D'!H140</f>
        <v>6792.94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450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8280.49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9280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47431.525010000005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1720.6241666666667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1024.2150000000001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50176.36417666667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1204232.7402400002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D1146-1AFA-442E-9C5D-2E5EF0E065AC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62152A4-3365-4B8C-B643-7F029015F46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7B4855B9-E80F-4707-9360-8136B2D7DF7F}"/>
</file>

<file path=customXml/itemProps2.xml><?xml version="1.0" encoding="utf-8"?>
<ds:datastoreItem xmlns:ds="http://schemas.openxmlformats.org/officeDocument/2006/customXml" ds:itemID="{07C84F15-58F5-4B43-B75D-BF42251D5730}"/>
</file>

<file path=customXml/itemProps3.xml><?xml version="1.0" encoding="utf-8"?>
<ds:datastoreItem xmlns:ds="http://schemas.openxmlformats.org/officeDocument/2006/customXml" ds:itemID="{E9711ACA-2790-4C9E-95B2-71C45C4461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2025-11-24T11:51:58Z</dcterms:created>
  <dcterms:modified xsi:type="dcterms:W3CDTF">2025-11-24T11:51:58Z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